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66" yWindow="1680" windowWidth="24915" windowHeight="13605" activeTab="0"/>
  </bookViews>
  <sheets>
    <sheet name="8mR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<sst xmlns="http://schemas.openxmlformats.org/spreadsheetml/2006/main" count="68" uniqueCount="54">
  <si>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LWL</t>
  </si>
  <si>
    <t>ISP</t>
  </si>
  <si>
    <t>SPL</t>
  </si>
  <si>
    <t>J</t>
  </si>
  <si>
    <t>P</t>
  </si>
  <si>
    <t>E</t>
  </si>
  <si>
    <t>BWL</t>
  </si>
  <si>
    <t>TC</t>
  </si>
  <si>
    <t>Rating</t>
  </si>
  <si>
    <t>International Rule</t>
  </si>
  <si>
    <t>Hull</t>
  </si>
  <si>
    <t>V</t>
  </si>
  <si>
    <t>FA</t>
  </si>
  <si>
    <t>CP</t>
  </si>
  <si>
    <t>CX</t>
  </si>
  <si>
    <t>LCB</t>
  </si>
  <si>
    <t>LCF</t>
  </si>
  <si>
    <t>min</t>
  </si>
  <si>
    <t>max</t>
  </si>
  <si>
    <t>Parameter</t>
  </si>
  <si>
    <t>Value</t>
  </si>
  <si>
    <t>Appendages</t>
  </si>
  <si>
    <t>KW</t>
  </si>
  <si>
    <t>CG Ballast</t>
  </si>
  <si>
    <t>T</t>
  </si>
  <si>
    <t>C1</t>
  </si>
  <si>
    <t>C2</t>
  </si>
  <si>
    <t>TR</t>
  </si>
  <si>
    <t>CR1</t>
  </si>
  <si>
    <t>CR2</t>
  </si>
  <si>
    <t>Rig</t>
  </si>
  <si>
    <t>I</t>
  </si>
  <si>
    <t>LPG</t>
  </si>
  <si>
    <t>BAD</t>
  </si>
  <si>
    <t>SL</t>
  </si>
  <si>
    <t>EMDC</t>
  </si>
  <si>
    <t>8mR</t>
  </si>
  <si>
    <t>8m =</t>
  </si>
  <si>
    <t>L + 2d - F + √S</t>
  </si>
  <si>
    <t>LWL + .63</t>
  </si>
  <si>
    <t>difference between skin and chain girth</t>
  </si>
  <si>
    <t>L =</t>
  </si>
  <si>
    <t>d =</t>
  </si>
  <si>
    <t>(lighter, shallower boats pay a penalty)</t>
  </si>
  <si>
    <t>F =</t>
  </si>
  <si>
    <t>S =</t>
  </si>
  <si>
    <t>Rated sail area</t>
  </si>
  <si>
    <t>Certificate</t>
  </si>
  <si>
    <t>From PolarDesigner</t>
  </si>
  <si>
    <t xml:space="preserve">Rating = </t>
  </si>
  <si>
    <t>(uses PE/2 for main + 85%IJ/2 for jib</t>
  </si>
  <si>
    <t>FA (average freeboard max for rating purposes 0.89m)</t>
  </si>
  <si>
    <t xml:space="preserve"> where IJ are greater of jib/spin)</t>
  </si>
  <si>
    <r>
      <t xml:space="preserve">Working with Mikael Razola and Jakob Kuttenkeuler's VPP at www.polardesigner.org,
enter the parameters for your hull. To comply with the 8 Metre International Rule, the
resulting rating must be &lt;8.
Any time you change a </t>
    </r>
    <r>
      <rPr>
        <i/>
        <u val="single"/>
        <sz val="8"/>
        <rFont val="Arial"/>
        <family val="2"/>
      </rPr>
      <t>hull</t>
    </r>
    <r>
      <rPr>
        <i/>
        <sz val="8"/>
        <rFont val="Arial"/>
        <family val="2"/>
      </rPr>
      <t xml:space="preserve"> parameter in this spreadsheet,  TC must be rentered based
on the reported output of polardesigner.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</si>
</sst>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169" fontId="3" fillId="0" borderId="0" xfId="19" applyNumberFormat="1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E1" sqref="E1"/>
    </sheetView>
  </sheetViews>
  <sheetFormatPr defaultColWidth="9.140625" defaultRowHeight="12.75"/>
  <cols>
    <col min="1" max="2" width="9.140625" style="2" customWidth="1"/>
    <col min="3" max="3" width="11.28125" style="2" customWidth="1"/>
    <col min="4" max="5" width="9.140625" style="2" customWidth="1"/>
    <col min="6" max="6" width="11.140625" style="2" customWidth="1"/>
    <col min="7" max="16384" width="9.140625" style="2" customWidth="1"/>
  </cols>
  <sheetData>
    <row r="1" spans="1:5" ht="18.75" thickBot="1">
      <c r="A1" s="22" t="s">
        <v>9</v>
      </c>
      <c r="B1" s="22"/>
      <c r="C1" s="23"/>
      <c r="D1" s="24" t="s">
        <v>36</v>
      </c>
      <c r="E1" s="1"/>
    </row>
    <row r="3" spans="1:6" ht="15.75">
      <c r="A3" s="3" t="s">
        <v>10</v>
      </c>
      <c r="F3" s="3"/>
    </row>
    <row r="4" spans="1:12" ht="12.75">
      <c r="A4" s="4" t="s">
        <v>17</v>
      </c>
      <c r="B4" s="4" t="s">
        <v>18</v>
      </c>
      <c r="C4" s="5" t="s">
        <v>19</v>
      </c>
      <c r="D4" s="5" t="s">
        <v>20</v>
      </c>
      <c r="F4" s="25" t="s">
        <v>53</v>
      </c>
      <c r="G4" s="26"/>
      <c r="H4" s="26"/>
      <c r="I4" s="26"/>
      <c r="J4" s="26"/>
      <c r="K4" s="26"/>
      <c r="L4" s="26"/>
    </row>
    <row r="5" spans="1:12" ht="12.75">
      <c r="A5" s="8">
        <f>(0.2*D6+0.15)^3*1000</f>
        <v>9938.374999999998</v>
      </c>
      <c r="B5" s="4"/>
      <c r="C5" s="9" t="s">
        <v>11</v>
      </c>
      <c r="D5" s="20">
        <v>7820</v>
      </c>
      <c r="F5" s="26"/>
      <c r="G5" s="26"/>
      <c r="H5" s="26"/>
      <c r="I5" s="26"/>
      <c r="J5" s="26"/>
      <c r="K5" s="26"/>
      <c r="L5" s="26"/>
    </row>
    <row r="6" spans="1:12" ht="12.75">
      <c r="A6" s="4">
        <v>0</v>
      </c>
      <c r="B6" s="4">
        <v>20</v>
      </c>
      <c r="C6" s="9" t="s">
        <v>0</v>
      </c>
      <c r="D6" s="20">
        <v>10</v>
      </c>
      <c r="F6" s="26"/>
      <c r="G6" s="26"/>
      <c r="H6" s="26"/>
      <c r="I6" s="26"/>
      <c r="J6" s="26"/>
      <c r="K6" s="26"/>
      <c r="L6" s="26"/>
    </row>
    <row r="7" spans="1:12" ht="12.75">
      <c r="A7" s="4">
        <v>2.44</v>
      </c>
      <c r="B7" s="4">
        <f>D6*0.36</f>
        <v>3.5999999999999996</v>
      </c>
      <c r="C7" s="9" t="s">
        <v>6</v>
      </c>
      <c r="D7" s="20">
        <v>3.2</v>
      </c>
      <c r="F7" s="26"/>
      <c r="G7" s="26"/>
      <c r="H7" s="26"/>
      <c r="I7" s="26"/>
      <c r="J7" s="26"/>
      <c r="K7" s="26"/>
      <c r="L7" s="26"/>
    </row>
    <row r="8" spans="1:12" ht="12.75">
      <c r="A8" s="4">
        <v>0.5</v>
      </c>
      <c r="B8" s="4"/>
      <c r="C8" s="9" t="s">
        <v>12</v>
      </c>
      <c r="D8" s="20">
        <v>1.2</v>
      </c>
      <c r="F8" s="26"/>
      <c r="G8" s="26"/>
      <c r="H8" s="26"/>
      <c r="I8" s="26"/>
      <c r="J8" s="26"/>
      <c r="K8" s="26"/>
      <c r="L8" s="26"/>
    </row>
    <row r="9" spans="1:12" ht="12.75">
      <c r="A9" s="4">
        <v>0.52</v>
      </c>
      <c r="B9" s="12">
        <v>0.6</v>
      </c>
      <c r="C9" s="9" t="s">
        <v>13</v>
      </c>
      <c r="D9" s="20">
        <v>0.56</v>
      </c>
      <c r="F9" s="26"/>
      <c r="G9" s="26"/>
      <c r="H9" s="26"/>
      <c r="I9" s="26"/>
      <c r="J9" s="26"/>
      <c r="K9" s="26"/>
      <c r="L9" s="26"/>
    </row>
    <row r="10" spans="1:12" ht="12.75">
      <c r="A10" s="4">
        <v>0.65</v>
      </c>
      <c r="B10" s="4">
        <v>0.78</v>
      </c>
      <c r="C10" s="9" t="s">
        <v>14</v>
      </c>
      <c r="D10" s="20">
        <v>0.75</v>
      </c>
      <c r="F10" s="26"/>
      <c r="G10" s="26"/>
      <c r="H10" s="26"/>
      <c r="I10" s="26"/>
      <c r="J10" s="26"/>
      <c r="K10" s="26"/>
      <c r="L10" s="26"/>
    </row>
    <row r="11" spans="1:12" ht="12.75">
      <c r="A11" s="13">
        <v>0</v>
      </c>
      <c r="B11" s="13">
        <v>-8.2</v>
      </c>
      <c r="C11" s="9" t="s">
        <v>15</v>
      </c>
      <c r="D11" s="20">
        <v>-3.5</v>
      </c>
      <c r="F11" s="26"/>
      <c r="G11" s="26"/>
      <c r="H11" s="26"/>
      <c r="I11" s="26"/>
      <c r="J11" s="26"/>
      <c r="K11" s="26"/>
      <c r="L11" s="26"/>
    </row>
    <row r="12" spans="1:12" ht="13.5" thickBot="1">
      <c r="A12" s="13">
        <v>-1.8</v>
      </c>
      <c r="B12" s="13">
        <v>-9.5</v>
      </c>
      <c r="C12" s="9" t="s">
        <v>16</v>
      </c>
      <c r="D12" s="20">
        <v>-5</v>
      </c>
      <c r="F12" s="26"/>
      <c r="G12" s="26"/>
      <c r="H12" s="26"/>
      <c r="I12" s="26"/>
      <c r="J12" s="26"/>
      <c r="K12" s="26"/>
      <c r="L12" s="26"/>
    </row>
    <row r="13" spans="1:12" ht="13.5" thickBot="1">
      <c r="A13" s="14"/>
      <c r="B13" s="15" t="s">
        <v>48</v>
      </c>
      <c r="C13" s="16" t="s">
        <v>7</v>
      </c>
      <c r="D13" s="21">
        <v>0.57</v>
      </c>
      <c r="F13" s="27"/>
      <c r="G13" s="27"/>
      <c r="H13" s="27"/>
      <c r="I13" s="27"/>
      <c r="J13" s="27"/>
      <c r="K13" s="27"/>
      <c r="L13" s="27"/>
    </row>
    <row r="15" spans="1:6" ht="15.75">
      <c r="A15" s="3" t="s">
        <v>21</v>
      </c>
      <c r="D15" s="17"/>
      <c r="F15" s="3" t="s">
        <v>8</v>
      </c>
    </row>
    <row r="16" spans="1:8" ht="13.5" thickBot="1">
      <c r="A16" s="4" t="s">
        <v>17</v>
      </c>
      <c r="B16" s="4" t="s">
        <v>18</v>
      </c>
      <c r="C16" s="5" t="s">
        <v>19</v>
      </c>
      <c r="D16" s="5" t="s">
        <v>20</v>
      </c>
      <c r="F16" s="6" t="s">
        <v>37</v>
      </c>
      <c r="G16" s="7" t="s">
        <v>38</v>
      </c>
      <c r="H16" s="7"/>
    </row>
    <row r="17" spans="1:8" ht="12.75">
      <c r="A17" s="4"/>
      <c r="B17" s="4">
        <f>IF(D5*0.65&lt;8000,D5*0.65,8000)</f>
        <v>5083</v>
      </c>
      <c r="C17" s="9" t="s">
        <v>22</v>
      </c>
      <c r="D17" s="20">
        <v>3250</v>
      </c>
      <c r="F17" s="6"/>
      <c r="G17" s="11">
        <v>2.37</v>
      </c>
      <c r="H17" s="11"/>
    </row>
    <row r="18" spans="1:6" ht="12.75">
      <c r="A18" s="4"/>
      <c r="B18" s="4">
        <f>B19</f>
        <v>2.1</v>
      </c>
      <c r="C18" s="9" t="s">
        <v>23</v>
      </c>
      <c r="D18" s="20">
        <v>1.5</v>
      </c>
      <c r="F18" s="10"/>
    </row>
    <row r="19" spans="1:7" ht="12.75">
      <c r="A19" s="4"/>
      <c r="B19" s="4">
        <f>D6*0.16+0.5</f>
        <v>2.1</v>
      </c>
      <c r="C19" s="9" t="s">
        <v>24</v>
      </c>
      <c r="D19" s="20">
        <v>2.1</v>
      </c>
      <c r="F19" s="10" t="s">
        <v>41</v>
      </c>
      <c r="G19" s="2" t="s">
        <v>39</v>
      </c>
    </row>
    <row r="20" spans="1:7" ht="12.75">
      <c r="A20" s="4">
        <v>0.5</v>
      </c>
      <c r="B20" s="4">
        <f>0.5*D6</f>
        <v>5</v>
      </c>
      <c r="C20" s="9" t="s">
        <v>25</v>
      </c>
      <c r="D20" s="20">
        <v>1.85</v>
      </c>
      <c r="F20" s="10" t="s">
        <v>42</v>
      </c>
      <c r="G20" s="2" t="s">
        <v>40</v>
      </c>
    </row>
    <row r="21" spans="1:7" ht="15" customHeight="1">
      <c r="A21" s="4">
        <v>0.5</v>
      </c>
      <c r="B21" s="4">
        <f>B20</f>
        <v>5</v>
      </c>
      <c r="C21" s="9" t="s">
        <v>26</v>
      </c>
      <c r="D21" s="20">
        <v>1</v>
      </c>
      <c r="F21" s="10"/>
      <c r="G21" s="2" t="s">
        <v>43</v>
      </c>
    </row>
    <row r="22" spans="1:7" ht="18" customHeight="1">
      <c r="A22" s="4"/>
      <c r="B22" s="4"/>
      <c r="C22" s="9" t="s">
        <v>27</v>
      </c>
      <c r="D22" s="20">
        <v>1.5</v>
      </c>
      <c r="F22" s="10" t="s">
        <v>44</v>
      </c>
      <c r="G22" s="2" t="s">
        <v>51</v>
      </c>
    </row>
    <row r="23" spans="1:7" ht="12.75">
      <c r="A23" s="4"/>
      <c r="B23" s="4"/>
      <c r="C23" s="9" t="s">
        <v>28</v>
      </c>
      <c r="D23" s="20">
        <v>0.68</v>
      </c>
      <c r="F23" s="10" t="s">
        <v>45</v>
      </c>
      <c r="G23" s="2" t="s">
        <v>46</v>
      </c>
    </row>
    <row r="24" spans="1:7" ht="12.75">
      <c r="A24" s="4"/>
      <c r="B24" s="4"/>
      <c r="C24" s="9" t="s">
        <v>29</v>
      </c>
      <c r="D24" s="20">
        <v>0.32</v>
      </c>
      <c r="F24" s="10"/>
      <c r="G24" s="2" t="s">
        <v>50</v>
      </c>
    </row>
    <row r="25" spans="4:7" ht="12.75">
      <c r="D25" s="17"/>
      <c r="F25" s="10"/>
      <c r="G25" s="2" t="s">
        <v>52</v>
      </c>
    </row>
    <row r="26" spans="1:4" ht="15.75">
      <c r="A26" s="3" t="s">
        <v>30</v>
      </c>
      <c r="D26" s="17"/>
    </row>
    <row r="27" spans="1:6" ht="15.75">
      <c r="A27" s="4" t="s">
        <v>17</v>
      </c>
      <c r="B27" s="4" t="s">
        <v>18</v>
      </c>
      <c r="C27" s="5" t="s">
        <v>19</v>
      </c>
      <c r="D27" s="5" t="s">
        <v>20</v>
      </c>
      <c r="F27" s="3" t="s">
        <v>47</v>
      </c>
    </row>
    <row r="28" spans="1:4" ht="12.75">
      <c r="A28" s="4"/>
      <c r="B28" s="4">
        <f>17-D34</f>
        <v>15.5</v>
      </c>
      <c r="C28" s="2" t="s">
        <v>4</v>
      </c>
      <c r="D28" s="20">
        <v>15</v>
      </c>
    </row>
    <row r="29" spans="1:7" ht="12.75">
      <c r="A29" s="4"/>
      <c r="B29" s="4"/>
      <c r="C29" s="2" t="s">
        <v>5</v>
      </c>
      <c r="D29" s="20">
        <v>4.7</v>
      </c>
      <c r="F29" s="5" t="s">
        <v>19</v>
      </c>
      <c r="G29" s="5" t="s">
        <v>20</v>
      </c>
    </row>
    <row r="30" spans="1:7" ht="12.75">
      <c r="A30" s="4"/>
      <c r="B30" s="4"/>
      <c r="C30" s="2" t="s">
        <v>3</v>
      </c>
      <c r="D30" s="20">
        <v>4.3</v>
      </c>
      <c r="F30" s="10" t="s">
        <v>41</v>
      </c>
      <c r="G30" s="2">
        <f>D6+0.63</f>
        <v>10.63</v>
      </c>
    </row>
    <row r="31" spans="1:7" ht="12.75">
      <c r="A31" s="4"/>
      <c r="B31" s="4">
        <v>12.75</v>
      </c>
      <c r="C31" s="2" t="s">
        <v>31</v>
      </c>
      <c r="D31" s="20">
        <v>16.9</v>
      </c>
      <c r="F31" s="10" t="s">
        <v>42</v>
      </c>
      <c r="G31" s="18">
        <f>(((D7^2/(8*D13)+D13/2)*((2*ASIN(D7/2/(D7^2/(8*D13)+D13/2)))/2-(ACOS((D7^2/(8*D13)+D13/2)/((D7^2/(8*D13)+D13/2)-D13+1)))))+((D7^2/(8*D13)+D13/2)*TAN(ACOS((D7^2/(8*D13)+D13/2)/((D7^2/(8*D13)+D13/2)-D13+1)))))*2-((D7^2/(8*D13)+D13/2)*(2*ASIN(D7/2/(D7^2/(8*D13)+D13/2))))</f>
        <v>0.31130322203770655</v>
      </c>
    </row>
    <row r="32" spans="1:7" ht="12.75">
      <c r="A32" s="4">
        <f>D31</f>
        <v>16.9</v>
      </c>
      <c r="B32" s="4">
        <v>12.75</v>
      </c>
      <c r="C32" s="2" t="s">
        <v>1</v>
      </c>
      <c r="D32" s="20">
        <v>16.9</v>
      </c>
      <c r="F32" s="10" t="s">
        <v>44</v>
      </c>
      <c r="G32" s="2">
        <f>IF(D8&lt;0.89,D8,0.89)</f>
        <v>0.89</v>
      </c>
    </row>
    <row r="33" spans="1:7" ht="12.75">
      <c r="A33" s="4">
        <v>0</v>
      </c>
      <c r="B33" s="12">
        <f>D31/(D31^2+D30^2)^0.5*(D30+4)</f>
        <v>8.043713377111796</v>
      </c>
      <c r="C33" s="2" t="s">
        <v>32</v>
      </c>
      <c r="D33" s="20">
        <v>6.45</v>
      </c>
      <c r="F33" s="10" t="s">
        <v>45</v>
      </c>
      <c r="G33" s="18">
        <f>D28*D29/2+D32*D36/2*0.85</f>
        <v>66.13475</v>
      </c>
    </row>
    <row r="34" spans="1:4" ht="13.5" thickBot="1">
      <c r="A34" s="4">
        <v>0.72</v>
      </c>
      <c r="B34" s="4">
        <v>1.37</v>
      </c>
      <c r="C34" s="2" t="s">
        <v>33</v>
      </c>
      <c r="D34" s="20">
        <v>1.5</v>
      </c>
    </row>
    <row r="35" spans="1:7" ht="18.75" thickBot="1">
      <c r="A35" s="4"/>
      <c r="B35" s="12">
        <f>0.8*(D32^2+D36^2)^0.5+2.5</f>
        <v>16.45077058803563</v>
      </c>
      <c r="C35" s="2" t="s">
        <v>34</v>
      </c>
      <c r="D35" s="20">
        <v>16.6</v>
      </c>
      <c r="F35" s="10" t="s">
        <v>49</v>
      </c>
      <c r="G35" s="19">
        <f>(G30+2*G31-G32+G33^0.5)/2.37</f>
        <v>7.8037695819404185</v>
      </c>
    </row>
    <row r="36" spans="1:4" ht="12.75">
      <c r="A36" s="4">
        <f>D30</f>
        <v>4.3</v>
      </c>
      <c r="B36" s="4">
        <f>1.25*D30</f>
        <v>5.375</v>
      </c>
      <c r="C36" s="2" t="s">
        <v>2</v>
      </c>
      <c r="D36" s="20">
        <v>4.3</v>
      </c>
    </row>
    <row r="37" spans="1:4" ht="12.75">
      <c r="A37" s="4">
        <v>0.16</v>
      </c>
      <c r="B37" s="4"/>
      <c r="C37" s="2" t="s">
        <v>35</v>
      </c>
      <c r="D37" s="20">
        <v>0.15</v>
      </c>
    </row>
  </sheetData>
  <sheetProtection selectLockedCells="1"/>
  <mergeCells count="4">
    <mergeCell ref="F16:F17"/>
    <mergeCell ref="G16:H16"/>
    <mergeCell ref="G17:H17"/>
    <mergeCell ref="F4:L12"/>
  </mergeCells>
  <conditionalFormatting sqref="D6:D7 D9:D12 D17:D21 D28 D36:D37 D32:D34">
    <cfRule type="cellIs" priority="1" dxfId="0" operator="notBetween" stopIfTrue="1">
      <formula>A6</formula>
      <formula>B6</formula>
    </cfRule>
  </conditionalFormatting>
  <conditionalFormatting sqref="D5 D8">
    <cfRule type="cellIs" priority="2" dxfId="0" operator="lessThan" stopIfTrue="1">
      <formula>A5</formula>
    </cfRule>
  </conditionalFormatting>
  <conditionalFormatting sqref="D35">
    <cfRule type="cellIs" priority="3" dxfId="0" operator="greaterThan" stopIfTrue="1">
      <formula>B35</formula>
    </cfRule>
  </conditionalFormatting>
  <conditionalFormatting sqref="D31">
    <cfRule type="cellIs" priority="4" dxfId="0" operator="greaterThan" stopIfTrue="1">
      <formula>$B$31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dcterms:created xsi:type="dcterms:W3CDTF">2011-04-30T13:35:38Z</dcterms:created>
  <dcterms:modified xsi:type="dcterms:W3CDTF">2011-04-30T22:14:06Z</dcterms:modified>
  <cp:category/>
  <cp:version/>
  <cp:contentType/>
  <cp:contentStatus/>
</cp:coreProperties>
</file>